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ibus 40 luga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<sst xmlns="http://schemas.openxmlformats.org/spreadsheetml/2006/main" count="52" uniqueCount="52">
  <si>
    <t xml:space="preserve">Calculo de Custos do KM Rodado – Transportes Estudantes</t>
  </si>
  <si>
    <t xml:space="preserve">Veículo com no mínimo 40 lugares</t>
  </si>
  <si>
    <t xml:space="preserve">Custos Variaveis</t>
  </si>
  <si>
    <t xml:space="preserve">Custos Fixos</t>
  </si>
  <si>
    <t xml:space="preserve">OLEO DIESEL</t>
  </si>
  <si>
    <t xml:space="preserve">CUSTOS DE CAPITAL E DEPRECIAÇÃO</t>
  </si>
  <si>
    <t xml:space="preserve">Preço Do Litro Óleo Diesel</t>
  </si>
  <si>
    <t xml:space="preserve">Valor Médio de venda Onibus</t>
  </si>
  <si>
    <t xml:space="preserve">Média Consumida KM/Litro</t>
  </si>
  <si>
    <t xml:space="preserve">Valor da Depreciação anual %</t>
  </si>
  <si>
    <t xml:space="preserve">Custo Óleo Diesel por KM</t>
  </si>
  <si>
    <t xml:space="preserve">Valor da Depreciação anual r$</t>
  </si>
  <si>
    <t xml:space="preserve">Valor a Depreciar no mês</t>
  </si>
  <si>
    <t xml:space="preserve">OLEO LUBRIFICANTE</t>
  </si>
  <si>
    <t xml:space="preserve">Km média Percorrida no Mês</t>
  </si>
  <si>
    <t xml:space="preserve">Preço do Litro Lubrificante</t>
  </si>
  <si>
    <t xml:space="preserve">Custo da Depreciação por KM</t>
  </si>
  <si>
    <t xml:space="preserve">Total na Troca – 16 Litros</t>
  </si>
  <si>
    <t xml:space="preserve">MOTORISTA</t>
  </si>
  <si>
    <t xml:space="preserve">Km Rodados com 1 Troca </t>
  </si>
  <si>
    <t xml:space="preserve">Motorista </t>
  </si>
  <si>
    <t xml:space="preserve">Custo do Lubrificante por KM</t>
  </si>
  <si>
    <t xml:space="preserve">13º</t>
  </si>
  <si>
    <t xml:space="preserve">PNEUS DE RODAGEM</t>
  </si>
  <si>
    <t xml:space="preserve">Férias</t>
  </si>
  <si>
    <t xml:space="preserve">Preço do Pneu utilizado</t>
  </si>
  <si>
    <t xml:space="preserve">1/3 de Férias</t>
  </si>
  <si>
    <t xml:space="preserve">Qtd. Pneus Rodando</t>
  </si>
  <si>
    <t xml:space="preserve">FGTS</t>
  </si>
  <si>
    <t xml:space="preserve">Total na Troca - 6 Pneus</t>
  </si>
  <si>
    <t xml:space="preserve">INSS</t>
  </si>
  <si>
    <t xml:space="preserve">Vida util do Pneus por KM</t>
  </si>
  <si>
    <t xml:space="preserve">Custo Funcionário Mês</t>
  </si>
  <si>
    <t xml:space="preserve">Custo dos Pneus de rodagem Por KM</t>
  </si>
  <si>
    <t xml:space="preserve">MANUTENÇÃO DO VEÍCULO</t>
  </si>
  <si>
    <t xml:space="preserve">Custo de Manutenção por mês</t>
  </si>
  <si>
    <t xml:space="preserve">Custo do Motorista por KM</t>
  </si>
  <si>
    <t xml:space="preserve">Custo da Manutenção por KM</t>
  </si>
  <si>
    <t xml:space="preserve">IPVA E CONTADOR</t>
  </si>
  <si>
    <t xml:space="preserve">IPVA - 1,5% sobre valor do veiculo</t>
  </si>
  <si>
    <t xml:space="preserve">Isento</t>
  </si>
  <si>
    <t xml:space="preserve">Seguro Resp. Civil e Casco </t>
  </si>
  <si>
    <t xml:space="preserve">Laudos Detran/Inmetro</t>
  </si>
  <si>
    <t xml:space="preserve">DPVAT</t>
  </si>
  <si>
    <t xml:space="preserve">Honorarios com Contador</t>
  </si>
  <si>
    <t xml:space="preserve">Totais dos custos</t>
  </si>
  <si>
    <t xml:space="preserve">Custo por Km</t>
  </si>
  <si>
    <t xml:space="preserve">Total dos Custos variaveis</t>
  </si>
  <si>
    <t xml:space="preserve">Total dos Custos Fixos</t>
  </si>
  <si>
    <t xml:space="preserve">Total dos Custos Variaveis + Custos Fixos</t>
  </si>
  <si>
    <t xml:space="preserve">Margem de Lucro em Percentual</t>
  </si>
  <si>
    <t xml:space="preserve">Total a Pagar por Kilometro Rodado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</si>
</sst>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* #,##0.00\ ;\-* #,##0.00\ ;* \-#\ ;@\ "/>
    <numFmt numFmtId="166" formatCode="* #,##0.0000\ ;\-* #,##0.0000\ ;* \-#\ ;@\ "/>
    <numFmt numFmtId="167" formatCode="* #,##0\ ;\-* #,##0\ ;* \-#\ ;@\ 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0"/>
      <color rgb="FF00B050"/>
      <name val="Calibri"/>
      <family val="2"/>
      <charset val="1"/>
    </font>
    <font>
      <b val="true"/>
      <i val="true"/>
      <u val="single"/>
      <sz val="10"/>
      <color rgb="FFFF0000"/>
      <name val="Calibri"/>
      <family val="2"/>
      <charset val="1"/>
    </font>
    <font>
      <b val="true"/>
      <i val="true"/>
      <sz val="10"/>
      <color rgb="FFFF0000"/>
      <name val="Calibri"/>
      <family val="2"/>
      <charset val="1"/>
    </font>
    <font>
      <b val="true"/>
      <i val="true"/>
      <u val="single"/>
      <sz val="10"/>
      <color rgb="FF00B05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9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9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9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rror 12" xfId="25"/>
    <cellStyle name="Footnote 5" xfId="26"/>
    <cellStyle name="Good 8" xfId="27"/>
    <cellStyle name="Heading 1 1" xfId="28"/>
    <cellStyle name="Heading 2 2" xfId="29"/>
    <cellStyle name="Hyperlink 6" xfId="30"/>
    <cellStyle name="Neutral 9" xfId="31"/>
    <cellStyle name="Note 4" xfId="32"/>
    <cellStyle name="Status 7" xfId="33"/>
    <cellStyle name="Text 3" xfId="34"/>
    <cellStyle name="Warning 11" xfId="35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1" width="10.42"/>
    <col collapsed="false" customWidth="true" hidden="false" outlineLevel="0" max="3" min="3" style="1" width="34.29"/>
    <col collapsed="false" customWidth="true" hidden="false" outlineLevel="0" max="4" min="4" style="1" width="11"/>
    <col collapsed="false" customWidth="true" hidden="false" outlineLevel="0" max="1025" min="5" style="1" width="9.14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</row>
    <row r="2" customFormat="false" ht="17.35" hidden="false" customHeight="false" outlineLevel="0" collapsed="false">
      <c r="A2" s="3" t="s">
        <v>1</v>
      </c>
      <c r="B2" s="3"/>
      <c r="C2" s="3"/>
      <c r="D2" s="3"/>
    </row>
    <row r="3" customFormat="false" ht="22.05" hidden="false" customHeight="false" outlineLevel="0" collapsed="false">
      <c r="A3" s="4"/>
      <c r="B3" s="4"/>
      <c r="C3" s="4"/>
      <c r="D3" s="4"/>
    </row>
    <row r="4" customFormat="false" ht="22.05" hidden="false" customHeight="false" outlineLevel="0" collapsed="false">
      <c r="A4" s="4"/>
      <c r="B4" s="4"/>
      <c r="C4" s="4"/>
      <c r="D4" s="4"/>
    </row>
    <row r="5" customFormat="false" ht="22.05" hidden="false" customHeight="false" outlineLevel="0" collapsed="false">
      <c r="A5" s="4"/>
      <c r="B5" s="4"/>
      <c r="C5" s="4"/>
      <c r="D5" s="4"/>
    </row>
    <row r="6" customFormat="false" ht="15" hidden="false" customHeight="false" outlineLevel="0" collapsed="false">
      <c r="A6" s="5"/>
      <c r="B6" s="5"/>
      <c r="C6" s="5"/>
      <c r="D6" s="5"/>
    </row>
    <row r="7" customFormat="false" ht="15" hidden="false" customHeight="false" outlineLevel="0" collapsed="false">
      <c r="A7" s="6" t="s">
        <v>2</v>
      </c>
      <c r="B7" s="7"/>
      <c r="C7" s="8" t="s">
        <v>3</v>
      </c>
      <c r="D7" s="7"/>
    </row>
    <row r="8" customFormat="false" ht="15" hidden="false" customHeight="false" outlineLevel="0" collapsed="false">
      <c r="A8" s="9" t="s">
        <v>4</v>
      </c>
      <c r="B8" s="7"/>
      <c r="C8" s="10" t="s">
        <v>5</v>
      </c>
      <c r="D8" s="7"/>
    </row>
    <row r="9" customFormat="false" ht="15" hidden="false" customHeight="false" outlineLevel="0" collapsed="false">
      <c r="A9" s="11" t="s">
        <v>6</v>
      </c>
      <c r="B9" s="12" t="n">
        <v>6</v>
      </c>
      <c r="C9" s="13" t="s">
        <v>7</v>
      </c>
      <c r="D9" s="12" t="n">
        <v>300000</v>
      </c>
    </row>
    <row r="10" customFormat="false" ht="15" hidden="false" customHeight="false" outlineLevel="0" collapsed="false">
      <c r="A10" s="11" t="s">
        <v>8</v>
      </c>
      <c r="B10" s="12" t="n">
        <v>4.5</v>
      </c>
      <c r="C10" s="13" t="s">
        <v>9</v>
      </c>
      <c r="D10" s="12" t="n">
        <v>10</v>
      </c>
    </row>
    <row r="11" customFormat="false" ht="15" hidden="false" customHeight="false" outlineLevel="0" collapsed="false">
      <c r="A11" s="14" t="s">
        <v>10</v>
      </c>
      <c r="B11" s="15" t="n">
        <f aca="false">B9/B10</f>
        <v>1.33333333333333</v>
      </c>
      <c r="C11" s="13" t="s">
        <v>11</v>
      </c>
      <c r="D11" s="12" t="n">
        <f aca="false">D9/100*D10</f>
        <v>30000</v>
      </c>
    </row>
    <row r="12" customFormat="false" ht="15" hidden="false" customHeight="false" outlineLevel="0" collapsed="false">
      <c r="A12" s="14"/>
      <c r="B12" s="15"/>
      <c r="C12" s="13" t="s">
        <v>12</v>
      </c>
      <c r="D12" s="12" t="n">
        <f aca="false">D11/12</f>
        <v>2500</v>
      </c>
    </row>
    <row r="13" customFormat="false" ht="15" hidden="false" customHeight="false" outlineLevel="0" collapsed="false">
      <c r="A13" s="9" t="s">
        <v>13</v>
      </c>
      <c r="B13" s="16"/>
      <c r="C13" s="13" t="s">
        <v>14</v>
      </c>
      <c r="D13" s="17" t="n">
        <f aca="false">(50.7+37.5+41.4+55.3+55.3+51.7)*21</f>
        <v>6129.9</v>
      </c>
    </row>
    <row r="14" customFormat="false" ht="15" hidden="false" customHeight="false" outlineLevel="0" collapsed="false">
      <c r="A14" s="11" t="s">
        <v>15</v>
      </c>
      <c r="B14" s="12" t="n">
        <v>40</v>
      </c>
      <c r="C14" s="18" t="s">
        <v>16</v>
      </c>
      <c r="D14" s="15" t="n">
        <f aca="false">D12/D13</f>
        <v>0.407836995709555</v>
      </c>
      <c r="F14" s="19"/>
    </row>
    <row r="15" customFormat="false" ht="15" hidden="false" customHeight="false" outlineLevel="0" collapsed="false">
      <c r="A15" s="11" t="s">
        <v>17</v>
      </c>
      <c r="B15" s="12" t="n">
        <f aca="false">B14*16</f>
        <v>640</v>
      </c>
      <c r="C15" s="20" t="s">
        <v>18</v>
      </c>
      <c r="D15" s="21"/>
    </row>
    <row r="16" customFormat="false" ht="15" hidden="false" customHeight="false" outlineLevel="0" collapsed="false">
      <c r="A16" s="11" t="s">
        <v>19</v>
      </c>
      <c r="B16" s="12" t="n">
        <v>10000</v>
      </c>
      <c r="C16" s="13" t="s">
        <v>20</v>
      </c>
      <c r="D16" s="22" t="n">
        <v>2531.26</v>
      </c>
    </row>
    <row r="17" customFormat="false" ht="15" hidden="false" customHeight="false" outlineLevel="0" collapsed="false">
      <c r="A17" s="14" t="s">
        <v>21</v>
      </c>
      <c r="B17" s="15" t="n">
        <f aca="false">B15/B16</f>
        <v>0.064</v>
      </c>
      <c r="C17" s="13" t="s">
        <v>22</v>
      </c>
      <c r="D17" s="23" t="n">
        <f aca="false">D16/12</f>
        <v>210.938333333333</v>
      </c>
    </row>
    <row r="18" customFormat="false" ht="15" hidden="false" customHeight="false" outlineLevel="0" collapsed="false">
      <c r="A18" s="9" t="s">
        <v>23</v>
      </c>
      <c r="B18" s="12"/>
      <c r="C18" s="13" t="s">
        <v>24</v>
      </c>
      <c r="D18" s="23" t="n">
        <f aca="false">D16/12</f>
        <v>210.938333333333</v>
      </c>
    </row>
    <row r="19" customFormat="false" ht="15" hidden="false" customHeight="false" outlineLevel="0" collapsed="false">
      <c r="A19" s="11" t="s">
        <v>25</v>
      </c>
      <c r="B19" s="12" t="n">
        <v>1900</v>
      </c>
      <c r="C19" s="11" t="s">
        <v>26</v>
      </c>
      <c r="D19" s="23" t="n">
        <f aca="false">D18/3</f>
        <v>70.3127777777778</v>
      </c>
    </row>
    <row r="20" customFormat="false" ht="15" hidden="false" customHeight="false" outlineLevel="0" collapsed="false">
      <c r="A20" s="11" t="s">
        <v>27</v>
      </c>
      <c r="B20" s="12" t="n">
        <v>6</v>
      </c>
      <c r="C20" s="11" t="s">
        <v>28</v>
      </c>
      <c r="D20" s="23" t="n">
        <f aca="false">D16*8%</f>
        <v>202.5008</v>
      </c>
    </row>
    <row r="21" customFormat="false" ht="15" hidden="false" customHeight="false" outlineLevel="0" collapsed="false">
      <c r="A21" s="11" t="s">
        <v>29</v>
      </c>
      <c r="B21" s="12" t="n">
        <f aca="false">B19*B20</f>
        <v>11400</v>
      </c>
      <c r="C21" s="11" t="s">
        <v>30</v>
      </c>
      <c r="D21" s="23" t="n">
        <f aca="false">D16*23%</f>
        <v>582.1898</v>
      </c>
    </row>
    <row r="22" customFormat="false" ht="15" hidden="false" customHeight="false" outlineLevel="0" collapsed="false">
      <c r="A22" s="11" t="s">
        <v>31</v>
      </c>
      <c r="B22" s="12" t="n">
        <v>12000</v>
      </c>
      <c r="C22" s="11" t="s">
        <v>32</v>
      </c>
      <c r="D22" s="23" t="n">
        <f aca="false">(D16+D17+D18+D19+D20+D21)*2</f>
        <v>7616.28008888889</v>
      </c>
    </row>
    <row r="23" customFormat="false" ht="15" hidden="false" customHeight="false" outlineLevel="0" collapsed="false">
      <c r="A23" s="14" t="s">
        <v>33</v>
      </c>
      <c r="B23" s="15" t="n">
        <f aca="false">B21/B22</f>
        <v>0.95</v>
      </c>
      <c r="C23" s="11"/>
      <c r="D23" s="12"/>
    </row>
    <row r="24" customFormat="false" ht="15" hidden="false" customHeight="false" outlineLevel="0" collapsed="false">
      <c r="A24" s="9" t="s">
        <v>34</v>
      </c>
      <c r="B24" s="21"/>
      <c r="C24" s="11"/>
      <c r="D24" s="12"/>
    </row>
    <row r="25" customFormat="false" ht="15" hidden="false" customHeight="false" outlineLevel="0" collapsed="false">
      <c r="A25" s="11" t="s">
        <v>35</v>
      </c>
      <c r="B25" s="22" t="n">
        <v>1450</v>
      </c>
      <c r="C25" s="18" t="s">
        <v>36</v>
      </c>
      <c r="D25" s="15" t="n">
        <f aca="false">D22/D13</f>
        <v>1.24248031597398</v>
      </c>
    </row>
    <row r="26" customFormat="false" ht="15" hidden="false" customHeight="false" outlineLevel="0" collapsed="false">
      <c r="A26" s="14" t="s">
        <v>37</v>
      </c>
      <c r="B26" s="15" t="n">
        <f aca="false">B25/D13</f>
        <v>0.236545457511542</v>
      </c>
      <c r="C26" s="24" t="s">
        <v>38</v>
      </c>
      <c r="D26" s="12"/>
    </row>
    <row r="27" customFormat="false" ht="15" hidden="false" customHeight="false" outlineLevel="0" collapsed="false">
      <c r="A27" s="14"/>
      <c r="B27" s="25"/>
      <c r="C27" s="11" t="s">
        <v>39</v>
      </c>
      <c r="D27" s="26" t="s">
        <v>40</v>
      </c>
    </row>
    <row r="28" customFormat="false" ht="15" hidden="false" customHeight="false" outlineLevel="0" collapsed="false">
      <c r="A28" s="14"/>
      <c r="B28" s="25"/>
      <c r="C28" s="11" t="s">
        <v>41</v>
      </c>
      <c r="D28" s="12" t="n">
        <v>250</v>
      </c>
    </row>
    <row r="29" customFormat="false" ht="15" hidden="false" customHeight="false" outlineLevel="0" collapsed="false">
      <c r="A29" s="14"/>
      <c r="B29" s="25"/>
      <c r="C29" s="11" t="s">
        <v>42</v>
      </c>
      <c r="D29" s="12" t="n">
        <v>200</v>
      </c>
    </row>
    <row r="30" customFormat="false" ht="15" hidden="false" customHeight="false" outlineLevel="0" collapsed="false">
      <c r="A30" s="14"/>
      <c r="B30" s="25"/>
      <c r="C30" s="11" t="s">
        <v>43</v>
      </c>
      <c r="D30" s="12" t="n">
        <v>0</v>
      </c>
    </row>
    <row r="31" customFormat="false" ht="15" hidden="false" customHeight="false" outlineLevel="0" collapsed="false">
      <c r="A31" s="14"/>
      <c r="B31" s="25"/>
      <c r="C31" s="11" t="s">
        <v>44</v>
      </c>
      <c r="D31" s="12" t="n">
        <v>300</v>
      </c>
    </row>
    <row r="32" customFormat="false" ht="15" hidden="false" customHeight="false" outlineLevel="0" collapsed="false">
      <c r="A32" s="14"/>
      <c r="B32" s="25"/>
      <c r="C32" s="11" t="s">
        <v>45</v>
      </c>
      <c r="D32" s="12" t="n">
        <f aca="false">SUM(D27:D31)</f>
        <v>750</v>
      </c>
    </row>
    <row r="33" customFormat="false" ht="15" hidden="false" customHeight="false" outlineLevel="0" collapsed="false">
      <c r="A33" s="14"/>
      <c r="B33" s="25"/>
      <c r="C33" s="14" t="s">
        <v>46</v>
      </c>
      <c r="D33" s="15" t="n">
        <f aca="false">D32/D13</f>
        <v>0.122351098712866</v>
      </c>
    </row>
    <row r="34" customFormat="false" ht="15" hidden="false" customHeight="false" outlineLevel="0" collapsed="false">
      <c r="A34" s="27" t="s">
        <v>47</v>
      </c>
      <c r="B34" s="28" t="n">
        <f aca="false">B23+B17+B11+B26</f>
        <v>2.58387879084487</v>
      </c>
      <c r="C34" s="27" t="s">
        <v>48</v>
      </c>
      <c r="D34" s="28" t="n">
        <f aca="false">D33+D25+D14</f>
        <v>1.7726684103964</v>
      </c>
    </row>
    <row r="35" customFormat="false" ht="15" hidden="false" customHeight="false" outlineLevel="0" collapsed="false">
      <c r="A35" s="29" t="s">
        <v>49</v>
      </c>
      <c r="B35" s="30"/>
      <c r="C35" s="31"/>
      <c r="D35" s="32" t="n">
        <f aca="false">D34+B34</f>
        <v>4.35654720124127</v>
      </c>
    </row>
    <row r="36" customFormat="false" ht="15" hidden="false" customHeight="false" outlineLevel="0" collapsed="false">
      <c r="A36" s="29" t="s">
        <v>50</v>
      </c>
      <c r="B36" s="30"/>
      <c r="C36" s="31"/>
      <c r="D36" s="33" t="n">
        <v>15</v>
      </c>
    </row>
    <row r="37" customFormat="false" ht="15" hidden="false" customHeight="false" outlineLevel="0" collapsed="false">
      <c r="A37" s="29" t="s">
        <v>51</v>
      </c>
      <c r="B37" s="30"/>
      <c r="C37" s="31"/>
      <c r="D37" s="34" t="n">
        <f aca="false">D35/100*D36+D35</f>
        <v>5.01002928142746</v>
      </c>
    </row>
  </sheetData>
  <mergeCells count="6">
    <mergeCell ref="A1:D1"/>
    <mergeCell ref="A2:D2"/>
    <mergeCell ref="A3:D3"/>
    <mergeCell ref="A4:D4"/>
    <mergeCell ref="A5:D5"/>
    <mergeCell ref="A6:D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8626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2015-05-07T11:14:26Z</dcterms:created>
  <dc:creator>Usuário</dc:creator>
  <dc:description/>
  <dc:language>pt-BR</dc:language>
  <cp:lastModifiedBy/>
  <cp:lastPrinted>2025-07-01T14:07:49Z</cp:lastPrinted>
  <dcterms:modified xsi:type="dcterms:W3CDTF">2025-08-26T09:20:51Z</dcterms:modified>
  <cp:revision>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